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נתונים" sheetId="1" r:id="rId1"/>
    <sheet name="תחשיבים" sheetId="2" r:id="rId2"/>
  </sheets>
  <definedNames/>
  <calcPr fullCalcOnLoad="1"/>
</workbook>
</file>

<file path=xl/sharedStrings.xml><?xml version="1.0" encoding="utf-8"?>
<sst xmlns="http://schemas.openxmlformats.org/spreadsheetml/2006/main" count="41" uniqueCount="33">
  <si>
    <t>גליון אלטרוני זה נועד להוות כלי עזר ראשוני בתכנון המסלול המועדף בכניסה לדיור מוגן. חשוב לשים לב שהוא לא מחליף ייעוץ מקצועי ועל כל אדם לפנות לקבלת הייעוץ המתאים לו</t>
  </si>
  <si>
    <t>לתשומת לב</t>
  </si>
  <si>
    <t>עליך "לשחק" רק עם השדות ברקע הצהוב, אלו הנתונים שניתן לעדכן. שים לב ששינוי שדות נוסחאות עלול לשבש את החישובים ולכן יש לבצע זאת בזהירות הראויה</t>
  </si>
  <si>
    <t>הפרמטר הקובע לבחירת מסלול היא אופק התכנון לשהיה בדיור המוגן. דברים כמו קצב השחיקה של הפקדון משנים אם אופק התכנון הוא שנה אחת או עשרים שנים... לכן, התוצאה מוצגת בציון השווי היחסי של כל מסלול בכל שנה</t>
  </si>
  <si>
    <t>2 חדרים</t>
  </si>
  <si>
    <t>סוג היחידה</t>
  </si>
  <si>
    <t>לב גנים נתניה</t>
  </si>
  <si>
    <t>שם המקום</t>
  </si>
  <si>
    <t>מסלולים אפשריים</t>
  </si>
  <si>
    <t>תשואה סבירה על כספך</t>
  </si>
  <si>
    <t>נתוני החישוב</t>
  </si>
  <si>
    <t>פקדון מוגדל</t>
  </si>
  <si>
    <t>פקדון</t>
  </si>
  <si>
    <t>דמי כניסה</t>
  </si>
  <si>
    <t>בכניסה</t>
  </si>
  <si>
    <t>שנות הפחתה</t>
  </si>
  <si>
    <t>ציוני המסלולים לפי אופק תכנון</t>
  </si>
  <si>
    <t>% הפחתה מכסימלי</t>
  </si>
  <si>
    <t>אופק תכנון</t>
  </si>
  <si>
    <t>תשלום חודשי</t>
  </si>
  <si>
    <t>מסלול A</t>
  </si>
  <si>
    <t>מסלול B</t>
  </si>
  <si>
    <t>מסלול C</t>
  </si>
  <si>
    <t>אחוז הפחתה</t>
  </si>
  <si>
    <t>השוואת האפשרויות</t>
  </si>
  <si>
    <t>שנה</t>
  </si>
  <si>
    <t>יתרה</t>
  </si>
  <si>
    <t>הפחתה</t>
  </si>
  <si>
    <t>תשלום שוטף</t>
  </si>
  <si>
    <t>ריבית</t>
  </si>
  <si>
    <t>A</t>
  </si>
  <si>
    <t>B</t>
  </si>
  <si>
    <t>C</t>
  </si>
</sst>
</file>

<file path=xl/styles.xml><?xml version="1.0" encoding="utf-8"?>
<styleSheet xmlns="http://schemas.openxmlformats.org/spreadsheetml/2006/main">
  <numFmts count="3">
    <numFmt numFmtId="164" formatCode="#,##0"/>
    <numFmt numFmtId="165" formatCode="0.00%"/>
    <numFmt numFmtId="166" formatCode="GENERAL"/>
  </numFmts>
  <fonts count="2">
    <font>
      <sz val="12"/>
      <name val="Arial"/>
      <family val="2"/>
    </font>
    <font>
      <sz val="10"/>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164" fontId="0" fillId="0" borderId="0">
      <alignment horizontal="righ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0">
    <xf numFmtId="164" fontId="0" fillId="0" borderId="0" xfId="0" applyAlignment="1">
      <alignment horizontal="right"/>
    </xf>
    <xf numFmtId="164" fontId="0" fillId="0" borderId="0" xfId="0" applyFont="1" applyBorder="1" applyAlignment="1">
      <alignment horizontal="right" wrapText="1"/>
    </xf>
    <xf numFmtId="164" fontId="0" fillId="0" borderId="0" xfId="0" applyFont="1" applyAlignment="1">
      <alignment horizontal="right" vertical="top"/>
    </xf>
    <xf numFmtId="164" fontId="0" fillId="0" borderId="0" xfId="0" applyAlignment="1">
      <alignment horizontal="left"/>
    </xf>
    <xf numFmtId="164" fontId="0" fillId="2" borderId="0" xfId="0" applyFont="1" applyFill="1" applyBorder="1" applyAlignment="1">
      <alignment horizontal="right"/>
    </xf>
    <xf numFmtId="164" fontId="0" fillId="0" borderId="0" xfId="0" applyFont="1" applyBorder="1" applyAlignment="1">
      <alignment horizontal="center"/>
    </xf>
    <xf numFmtId="165" fontId="0" fillId="2" borderId="0" xfId="0" applyNumberFormat="1" applyFill="1" applyAlignment="1">
      <alignment horizontal="right"/>
    </xf>
    <xf numFmtId="164" fontId="0" fillId="2" borderId="0" xfId="0" applyFill="1" applyAlignment="1">
      <alignment horizontal="right"/>
    </xf>
    <xf numFmtId="165" fontId="0" fillId="0" borderId="0" xfId="0" applyNumberFormat="1" applyAlignment="1">
      <alignment horizontal="right"/>
    </xf>
    <xf numFmtId="166" fontId="0" fillId="0" borderId="0" xfId="0" applyNumberFormat="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8"/>
  <sheetViews>
    <sheetView tabSelected="1" workbookViewId="0" topLeftCell="A1">
      <selection activeCell="A15" sqref="A15"/>
    </sheetView>
  </sheetViews>
  <sheetFormatPr defaultColWidth="9.77734375" defaultRowHeight="15"/>
  <cols>
    <col min="1" max="3" width="9.6640625" style="0" customWidth="1"/>
    <col min="4" max="4" width="15.10546875" style="0" customWidth="1"/>
    <col min="5" max="5" width="10.6640625" style="0" customWidth="1"/>
    <col min="6" max="16384" width="9.6640625" style="0" customWidth="1"/>
  </cols>
  <sheetData>
    <row r="1" spans="1:10" ht="27.75" customHeight="1">
      <c r="A1" s="1" t="s">
        <v>0</v>
      </c>
      <c r="B1" s="1"/>
      <c r="C1" s="1"/>
      <c r="D1" s="1"/>
      <c r="E1" s="1"/>
      <c r="F1" s="1"/>
      <c r="G1" s="1"/>
      <c r="H1" s="1"/>
      <c r="J1" s="2" t="s">
        <v>1</v>
      </c>
    </row>
    <row r="2" ht="15">
      <c r="B2" s="3"/>
    </row>
    <row r="3" spans="1:8" ht="27.75" customHeight="1">
      <c r="A3" s="1" t="s">
        <v>2</v>
      </c>
      <c r="B3" s="1"/>
      <c r="C3" s="1"/>
      <c r="D3" s="1"/>
      <c r="E3" s="1"/>
      <c r="F3" s="1"/>
      <c r="G3" s="1"/>
      <c r="H3" s="1"/>
    </row>
    <row r="4" ht="15">
      <c r="B4" s="3"/>
    </row>
    <row r="5" spans="1:8" ht="27.75" customHeight="1">
      <c r="A5" s="1" t="s">
        <v>3</v>
      </c>
      <c r="B5" s="1"/>
      <c r="C5" s="1"/>
      <c r="D5" s="1"/>
      <c r="E5" s="1"/>
      <c r="F5" s="1"/>
      <c r="G5" s="1"/>
      <c r="H5" s="1"/>
    </row>
    <row r="6" ht="15">
      <c r="B6" s="3"/>
    </row>
    <row r="7" spans="2:8" ht="15">
      <c r="B7" s="3"/>
      <c r="C7" s="4" t="s">
        <v>4</v>
      </c>
      <c r="D7" s="4"/>
      <c r="E7" t="s">
        <v>5</v>
      </c>
      <c r="F7" s="4" t="s">
        <v>6</v>
      </c>
      <c r="G7" s="4"/>
      <c r="H7" t="s">
        <v>7</v>
      </c>
    </row>
    <row r="8" ht="15">
      <c r="B8" s="3"/>
    </row>
    <row r="9" spans="1:10" ht="15">
      <c r="A9" s="5" t="s">
        <v>8</v>
      </c>
      <c r="B9" s="5"/>
      <c r="C9" s="5"/>
      <c r="F9" s="6">
        <v>0.03</v>
      </c>
      <c r="H9" t="s">
        <v>9</v>
      </c>
      <c r="J9" t="s">
        <v>10</v>
      </c>
    </row>
    <row r="10" spans="1:3" ht="15">
      <c r="A10" t="s">
        <v>11</v>
      </c>
      <c r="B10" t="s">
        <v>12</v>
      </c>
      <c r="C10" t="s">
        <v>13</v>
      </c>
    </row>
    <row r="11" spans="1:4" ht="15">
      <c r="A11" s="7">
        <v>783835</v>
      </c>
      <c r="B11" s="7">
        <v>602950</v>
      </c>
      <c r="C11" s="7">
        <v>361770</v>
      </c>
      <c r="D11" t="s">
        <v>14</v>
      </c>
    </row>
    <row r="12" spans="1:8" ht="15">
      <c r="A12" s="7">
        <v>0</v>
      </c>
      <c r="B12" s="7">
        <v>12</v>
      </c>
      <c r="C12" s="7">
        <v>4</v>
      </c>
      <c r="D12" t="s">
        <v>15</v>
      </c>
      <c r="F12" s="5" t="s">
        <v>16</v>
      </c>
      <c r="G12" s="5"/>
      <c r="H12" s="5"/>
    </row>
    <row r="13" spans="1:9" ht="15">
      <c r="A13" s="6">
        <v>0</v>
      </c>
      <c r="B13" s="6">
        <v>0.385</v>
      </c>
      <c r="C13" s="6">
        <v>1</v>
      </c>
      <c r="D13" t="s">
        <v>17</v>
      </c>
      <c r="F13" t="str">
        <f>A10</f>
        <v>פקדון מוגדל</v>
      </c>
      <c r="G13" t="str">
        <f>B10</f>
        <v>פקדון</v>
      </c>
      <c r="H13" t="str">
        <f>C10</f>
        <v>דמי כניסה</v>
      </c>
      <c r="I13" t="s">
        <v>18</v>
      </c>
    </row>
    <row r="14" spans="1:9" ht="15">
      <c r="A14" s="7">
        <v>5144</v>
      </c>
      <c r="B14" s="7">
        <v>5144</v>
      </c>
      <c r="C14" s="7">
        <v>5144</v>
      </c>
      <c r="D14" t="s">
        <v>19</v>
      </c>
      <c r="F14" s="8">
        <f>תחשיבים!O5</f>
        <v>1</v>
      </c>
      <c r="G14" s="8">
        <f>תחשיבים!P5</f>
        <v>0.9939790284779291</v>
      </c>
      <c r="H14" s="8">
        <f>תחשיבים!Q5</f>
        <v>0.9663521158261172</v>
      </c>
      <c r="I14" s="9">
        <f>תחשיבים!A5</f>
        <v>1</v>
      </c>
    </row>
    <row r="15" spans="6:9" ht="15">
      <c r="F15" s="8">
        <f>תחשיבים!O6</f>
        <v>1</v>
      </c>
      <c r="G15" s="8">
        <f>תחשיבים!P6</f>
        <v>0.9876928015020293</v>
      </c>
      <c r="H15" s="8">
        <f>תחשיבים!Q6</f>
        <v>0.9312218654337248</v>
      </c>
      <c r="I15" s="9">
        <f>תחשיבים!A6</f>
        <v>2</v>
      </c>
    </row>
    <row r="16" spans="6:9" ht="15">
      <c r="F16" s="8">
        <f>תחשיבים!O7</f>
        <v>1</v>
      </c>
      <c r="G16" s="8">
        <f>תחשיבים!P7</f>
        <v>0.9811263288748749</v>
      </c>
      <c r="H16" s="8">
        <f>תחשיבים!Q7</f>
        <v>0.8945254768891947</v>
      </c>
      <c r="I16" s="9">
        <f>תחשיבים!A7</f>
        <v>3</v>
      </c>
    </row>
    <row r="17" spans="6:9" ht="15">
      <c r="F17" s="8">
        <f>תחשיבים!O8</f>
        <v>1</v>
      </c>
      <c r="G17" s="8">
        <f>תחשיבים!P8</f>
        <v>0.9742635096126927</v>
      </c>
      <c r="H17" s="8">
        <f>תחשיבים!Q8</f>
        <v>0.8561729706875416</v>
      </c>
      <c r="I17" s="9">
        <f>תחשיבים!A8</f>
        <v>4</v>
      </c>
    </row>
    <row r="18" spans="6:9" ht="15">
      <c r="F18" s="8">
        <f>תחשיבים!O9</f>
        <v>1</v>
      </c>
      <c r="G18" s="8">
        <f>תחשיבים!P9</f>
        <v>0.9670870270161028</v>
      </c>
      <c r="H18" s="8">
        <f>תחשיבים!Q9</f>
        <v>0.856351891251802</v>
      </c>
      <c r="I18" s="9">
        <f>תחשיבים!A9</f>
        <v>5</v>
      </c>
    </row>
    <row r="19" spans="6:9" ht="15">
      <c r="F19" s="8">
        <f>תחשיבים!O10</f>
        <v>1</v>
      </c>
      <c r="G19" s="8">
        <f>תחשיבים!P10</f>
        <v>0.9595782315924608</v>
      </c>
      <c r="H19" s="8">
        <f>תחשיבים!Q10</f>
        <v>0.8565390968774038</v>
      </c>
      <c r="I19" s="9">
        <f>תחשיבים!A10</f>
        <v>6</v>
      </c>
    </row>
    <row r="20" spans="6:9" ht="15">
      <c r="F20" s="8">
        <f>תחשיבים!O11</f>
        <v>1</v>
      </c>
      <c r="G20" s="8">
        <f>תחשיבים!P11</f>
        <v>0.951717010156256</v>
      </c>
      <c r="H20" s="8">
        <f>תחשיבים!Q11</f>
        <v>0.856735089016479</v>
      </c>
      <c r="I20" s="9">
        <f>תחשיבים!A11</f>
        <v>7</v>
      </c>
    </row>
    <row r="21" spans="6:9" ht="15">
      <c r="F21" s="8">
        <f>תחשיבים!O12</f>
        <v>1</v>
      </c>
      <c r="G21" s="8">
        <f>תחשיבים!P12</f>
        <v>0.9434816391652817</v>
      </c>
      <c r="H21" s="8">
        <f>תחשיבים!Q12</f>
        <v>0.856940409269788</v>
      </c>
      <c r="I21" s="9">
        <f>תחשיבים!A12</f>
        <v>8</v>
      </c>
    </row>
    <row r="22" spans="6:9" ht="15">
      <c r="F22" s="8">
        <f>תחשיבים!O13</f>
        <v>1</v>
      </c>
      <c r="G22" s="8">
        <f>תחשיבים!P13</f>
        <v>0.9348486200320015</v>
      </c>
      <c r="H22" s="8">
        <f>תחשיבים!Q13</f>
        <v>0.8571556434926554</v>
      </c>
      <c r="I22" s="9">
        <f>תחשיבים!A13</f>
        <v>9</v>
      </c>
    </row>
    <row r="23" spans="6:9" ht="15">
      <c r="F23" s="8">
        <f>תחשיבים!O14</f>
        <v>1</v>
      </c>
      <c r="G23" s="8">
        <f>תחשיבים!P14</f>
        <v>0.9257924937713471</v>
      </c>
      <c r="H23" s="8">
        <f>תחשיבים!Q14</f>
        <v>0.8573814264160808</v>
      </c>
      <c r="I23" s="9">
        <f>תחשיבים!A14</f>
        <v>10</v>
      </c>
    </row>
    <row r="24" spans="6:9" ht="15">
      <c r="F24" s="8">
        <f>תחשיבים!O15</f>
        <v>1</v>
      </c>
      <c r="G24" s="8">
        <f>תחשיבים!P15</f>
        <v>0.9162856318952896</v>
      </c>
      <c r="H24" s="8">
        <f>תחשיבים!Q15</f>
        <v>0.8576184468600543</v>
      </c>
      <c r="I24" s="9">
        <f>תחשיבים!A15</f>
        <v>11</v>
      </c>
    </row>
    <row r="25" spans="6:9" ht="15">
      <c r="F25" s="8">
        <f>תחשיבים!O16</f>
        <v>1</v>
      </c>
      <c r="G25" s="8">
        <f>תחשיבים!P16</f>
        <v>0.9062979999250707</v>
      </c>
      <c r="H25" s="8">
        <f>תחשיבים!Q16</f>
        <v>0.8578674536295526</v>
      </c>
      <c r="I25" s="9">
        <f>תחשיבים!A16</f>
        <v>12</v>
      </c>
    </row>
    <row r="26" spans="6:9" ht="15">
      <c r="F26" s="8">
        <f>תחשיבים!O17</f>
        <v>1</v>
      </c>
      <c r="G26" s="8">
        <f>תחשיבים!P17</f>
        <v>0.9050703545844917</v>
      </c>
      <c r="H26" s="8">
        <f>תחשיבים!Q17</f>
        <v>0.858129262199851</v>
      </c>
      <c r="I26" s="9">
        <f>תחשיבים!A17</f>
        <v>13</v>
      </c>
    </row>
    <row r="27" spans="6:9" ht="15">
      <c r="F27" s="8">
        <f>תחשיבים!O18</f>
        <v>1</v>
      </c>
      <c r="G27" s="8">
        <f>תחשיבים!P18</f>
        <v>0.9037785082745756</v>
      </c>
      <c r="H27" s="8">
        <f>תחשיבים!Q18</f>
        <v>0.8584047623172422</v>
      </c>
      <c r="I27" s="9">
        <f>תחשיבים!A18</f>
        <v>14</v>
      </c>
    </row>
    <row r="28" spans="6:9" ht="15">
      <c r="F28" s="8">
        <f>תחשיבים!O19</f>
        <v>1</v>
      </c>
      <c r="G28" s="8">
        <f>תחשיבים!P19</f>
        <v>0.9024178999915725</v>
      </c>
      <c r="H28" s="8">
        <f>תחשיבים!Q19</f>
        <v>0.8586949266648225</v>
      </c>
      <c r="I28" s="9">
        <f>תחשיבים!A19</f>
        <v>15</v>
      </c>
    </row>
    <row r="29" spans="6:9" ht="15">
      <c r="F29" s="8">
        <f>תחשיבים!O20</f>
        <v>1</v>
      </c>
      <c r="G29" s="8">
        <f>תחשיבים!P20</f>
        <v>0.9009835333682732</v>
      </c>
      <c r="H29" s="8">
        <f>תחשיבים!Q20</f>
        <v>0.8590008207716274</v>
      </c>
      <c r="I29" s="9">
        <f>תחשיבים!A20</f>
        <v>16</v>
      </c>
    </row>
    <row r="30" spans="6:9" ht="15">
      <c r="F30" s="8">
        <f>תחשיבים!O21</f>
        <v>1</v>
      </c>
      <c r="G30" s="8">
        <f>תחשיבים!P21</f>
        <v>0.8994699233790955</v>
      </c>
      <c r="H30" s="8">
        <f>תחשיבים!Q21</f>
        <v>0.8593236143783453</v>
      </c>
      <c r="I30" s="9">
        <f>תחשיבים!A21</f>
        <v>17</v>
      </c>
    </row>
    <row r="31" spans="6:9" ht="15">
      <c r="F31" s="8">
        <f>תחשיבים!O22</f>
        <v>1</v>
      </c>
      <c r="G31" s="8">
        <f>תחשיבים!P22</f>
        <v>0.8978710350144218</v>
      </c>
      <c r="H31" s="8">
        <f>תחשיבים!Q22</f>
        <v>0.8596645945156741</v>
      </c>
      <c r="I31" s="9">
        <f>תחשיבים!A22</f>
        <v>18</v>
      </c>
    </row>
    <row r="32" spans="6:9" ht="15">
      <c r="F32" s="8">
        <f>תחשיבים!O23</f>
        <v>1</v>
      </c>
      <c r="G32" s="8">
        <f>תחשיבים!P23</f>
        <v>0.8961802124760218</v>
      </c>
      <c r="H32" s="8">
        <f>תחשיבים!Q23</f>
        <v>0.8600251806041596</v>
      </c>
      <c r="I32" s="9">
        <f>תחשיבים!A23</f>
        <v>19</v>
      </c>
    </row>
    <row r="33" spans="6:9" ht="15">
      <c r="F33" s="8">
        <f>תחשיבים!O24</f>
        <v>1</v>
      </c>
      <c r="G33" s="8">
        <f>תחשיבים!P24</f>
        <v>0.8943900971390573</v>
      </c>
      <c r="H33" s="8">
        <f>תחשיבים!Q24</f>
        <v>0.8604069419496787</v>
      </c>
      <c r="I33" s="9">
        <f>תחשיבים!A24</f>
        <v>20</v>
      </c>
    </row>
    <row r="34" spans="6:9" ht="15">
      <c r="F34" s="8">
        <f>תחשיבים!O25</f>
        <v>1</v>
      </c>
      <c r="G34" s="8">
        <f>תחשיבים!P25</f>
        <v>0.8924925321449519</v>
      </c>
      <c r="H34" s="8">
        <f>תחשיבים!Q25</f>
        <v>0.8608116180900375</v>
      </c>
      <c r="I34" s="9">
        <f>תחשיבים!A25</f>
        <v>21</v>
      </c>
    </row>
    <row r="35" spans="6:9" ht="15">
      <c r="F35" s="8">
        <f>תחשיבים!O26</f>
        <v>1</v>
      </c>
      <c r="G35" s="8">
        <f>תחשיבים!P26</f>
        <v>0.8904784510124034</v>
      </c>
      <c r="H35" s="8">
        <f>תחשיבים!Q26</f>
        <v>0.8612411425498694</v>
      </c>
      <c r="I35" s="9">
        <f>תחשיבים!A26</f>
        <v>22</v>
      </c>
    </row>
    <row r="36" spans="6:9" ht="15">
      <c r="F36" s="8">
        <f>תחשיבים!O27</f>
        <v>1</v>
      </c>
      <c r="G36" s="8">
        <f>תחשיבים!P27</f>
        <v>0.8883377470535255</v>
      </c>
      <c r="H36" s="8">
        <f>תחשיבים!Q27</f>
        <v>0.861697670689048</v>
      </c>
      <c r="I36" s="9">
        <f>תחשיבים!A27</f>
        <v>23</v>
      </c>
    </row>
    <row r="37" spans="6:9" ht="15">
      <c r="F37" s="8">
        <f>תחשיבים!O28</f>
        <v>1</v>
      </c>
      <c r="G37" s="8">
        <f>תחשיבים!P28</f>
        <v>0.8860591196220553</v>
      </c>
      <c r="H37" s="8">
        <f>תחשיבים!Q28</f>
        <v>0.8621836124919098</v>
      </c>
      <c r="I37" s="9">
        <f>תחשיבים!A28</f>
        <v>24</v>
      </c>
    </row>
    <row r="38" spans="6:9" ht="15">
      <c r="F38" s="8">
        <f>תחשיבים!O29</f>
        <v>1</v>
      </c>
      <c r="G38" s="8">
        <f>תחשיבים!P29</f>
        <v>0.8836298922520874</v>
      </c>
      <c r="H38" s="8">
        <f>תחשיבים!Q29</f>
        <v>0.8627016713511246</v>
      </c>
      <c r="I38" s="9">
        <f>תחשיבים!A29</f>
        <v>25</v>
      </c>
    </row>
  </sheetData>
  <sheetProtection selectLockedCells="1" selectUnlockedCells="1"/>
  <mergeCells count="7">
    <mergeCell ref="A1:H1"/>
    <mergeCell ref="A3:H3"/>
    <mergeCell ref="A5:H5"/>
    <mergeCell ref="C7:D7"/>
    <mergeCell ref="F7:G7"/>
    <mergeCell ref="A9:C9"/>
    <mergeCell ref="F12:H12"/>
  </mergeCells>
  <printOptions/>
  <pageMargins left="0.7875" right="0.7875" top="0.7875" bottom="0.7875" header="0.5118055555555555" footer="0.5118055555555555"/>
  <pageSetup firstPageNumber="1" useFirstPageNumber="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Q29"/>
  <sheetViews>
    <sheetView workbookViewId="0" topLeftCell="H1">
      <selection activeCell="R1" sqref="R1"/>
    </sheetView>
  </sheetViews>
  <sheetFormatPr defaultColWidth="9.77734375" defaultRowHeight="15"/>
  <cols>
    <col min="1" max="1" width="10.88671875" style="0" customWidth="1"/>
    <col min="2" max="2" width="11.3359375" style="0" customWidth="1"/>
    <col min="3" max="3" width="7.21484375" style="0" customWidth="1"/>
    <col min="4" max="4" width="10.4453125" style="0" customWidth="1"/>
    <col min="5" max="5" width="9.21484375" style="0" customWidth="1"/>
    <col min="6" max="6" width="11.3359375" style="0" customWidth="1"/>
    <col min="7" max="7" width="9.21484375" style="0" customWidth="1"/>
    <col min="8" max="8" width="10.4453125" style="0" customWidth="1"/>
    <col min="9" max="9" width="9.21484375" style="0" customWidth="1"/>
    <col min="10" max="10" width="11.3359375" style="0" customWidth="1"/>
    <col min="11" max="11" width="8.21484375" style="0" customWidth="1"/>
    <col min="12" max="12" width="10.4453125" style="0" customWidth="1"/>
    <col min="13" max="13" width="9.21484375" style="0" customWidth="1"/>
    <col min="14" max="14" width="11.3359375" style="0" customWidth="1"/>
    <col min="15" max="17" width="8.77734375" style="0" customWidth="1"/>
  </cols>
  <sheetData>
    <row r="1" spans="2:13" ht="15" customHeight="1">
      <c r="B1" s="5" t="s">
        <v>20</v>
      </c>
      <c r="C1" s="5"/>
      <c r="D1" s="5"/>
      <c r="E1" s="5"/>
      <c r="F1" s="5" t="s">
        <v>21</v>
      </c>
      <c r="G1" s="5"/>
      <c r="H1" s="5"/>
      <c r="I1" s="5"/>
      <c r="J1" s="5" t="s">
        <v>22</v>
      </c>
      <c r="K1" s="5"/>
      <c r="L1" s="5"/>
      <c r="M1" s="5"/>
    </row>
    <row r="2" spans="1:17" ht="15">
      <c r="A2" t="s">
        <v>23</v>
      </c>
      <c r="B2" s="8">
        <f>IF(נתונים!A12&gt;0,נתונים!A13/נתונים!A12,0)</f>
        <v>0</v>
      </c>
      <c r="F2" s="8">
        <f>IF(נתונים!B12&gt;0,נתונים!B13/נתונים!B12,0)</f>
        <v>0.03208333333333333</v>
      </c>
      <c r="J2" s="8">
        <f>IF(נתונים!C12&gt;0,נתונים!C13/נתונים!C12,0)</f>
        <v>0.25</v>
      </c>
      <c r="N2" s="5" t="s">
        <v>24</v>
      </c>
      <c r="O2" s="5"/>
      <c r="P2" s="5"/>
      <c r="Q2" s="5"/>
    </row>
    <row r="3" spans="1:17" ht="15">
      <c r="A3" t="s">
        <v>25</v>
      </c>
      <c r="B3" t="s">
        <v>26</v>
      </c>
      <c r="C3" t="s">
        <v>27</v>
      </c>
      <c r="D3" t="s">
        <v>28</v>
      </c>
      <c r="E3" t="s">
        <v>29</v>
      </c>
      <c r="F3" t="s">
        <v>26</v>
      </c>
      <c r="G3" t="s">
        <v>27</v>
      </c>
      <c r="H3" t="s">
        <v>28</v>
      </c>
      <c r="I3" t="s">
        <v>29</v>
      </c>
      <c r="J3" t="s">
        <v>26</v>
      </c>
      <c r="K3" t="s">
        <v>27</v>
      </c>
      <c r="L3" t="s">
        <v>28</v>
      </c>
      <c r="M3" t="s">
        <v>29</v>
      </c>
      <c r="O3" t="s">
        <v>30</v>
      </c>
      <c r="P3" t="s">
        <v>31</v>
      </c>
      <c r="Q3" t="s">
        <v>32</v>
      </c>
    </row>
    <row r="4" spans="1:17" ht="15">
      <c r="A4">
        <v>0</v>
      </c>
      <c r="B4" s="9">
        <f>MAX(נתונים!$A$11:$C$11)+12*25*נתונים!A14</f>
        <v>2327035</v>
      </c>
      <c r="F4" s="9">
        <f>B4</f>
        <v>2327035</v>
      </c>
      <c r="J4" s="9">
        <f>B4</f>
        <v>2327035</v>
      </c>
      <c r="N4" s="9">
        <f>MAX(J4,F4,B4)</f>
        <v>2327035</v>
      </c>
      <c r="O4" s="8">
        <f>B4/N4</f>
        <v>1</v>
      </c>
      <c r="P4" s="8">
        <f>F4/N4</f>
        <v>1</v>
      </c>
      <c r="Q4" s="8">
        <f>J4/N4</f>
        <v>1</v>
      </c>
    </row>
    <row r="5" spans="1:17" ht="15">
      <c r="A5" s="9">
        <f>1+A4</f>
        <v>1</v>
      </c>
      <c r="B5" s="9">
        <f>B4-C5-D5+E5</f>
        <v>2311603</v>
      </c>
      <c r="C5" s="9">
        <f>IF($A5&lt;=נתונים!$A$12,נתונים!$A$11*$B$2,0)</f>
        <v>0</v>
      </c>
      <c r="D5" s="9">
        <f>12*נתונים!$A$14</f>
        <v>61728</v>
      </c>
      <c r="E5" s="9">
        <f>(B4-נתונים!$A$11)*נתונים!$F$9</f>
        <v>46296</v>
      </c>
      <c r="F5" s="9">
        <f>F4-G5-H5+I5</f>
        <v>2297684.9041666663</v>
      </c>
      <c r="G5" s="9">
        <f>IF($A5&lt;=נתונים!$B$12,נתונים!$B$11*$F$2,0)</f>
        <v>19344.645833333332</v>
      </c>
      <c r="H5" s="9">
        <f>12*נתונים!$B$14</f>
        <v>61728</v>
      </c>
      <c r="I5" s="9">
        <f>(F4-נתונים!$B$11)*נתונים!$F$9</f>
        <v>51722.549999999996</v>
      </c>
      <c r="J5" s="9">
        <f>J4-K5-L5+M5</f>
        <v>2233822.45</v>
      </c>
      <c r="K5" s="9">
        <f>IF($A5&lt;=נתונים!$C$12,נתונים!$C$11*$J$2,0)</f>
        <v>90442.5</v>
      </c>
      <c r="L5" s="9">
        <f>12*נתונים!$C$14</f>
        <v>61728</v>
      </c>
      <c r="M5" s="9">
        <f>(J4-נתונים!$C$11)*נתונים!$F$9</f>
        <v>58957.95</v>
      </c>
      <c r="N5" s="9">
        <f>MAX(J5,F5,B5)</f>
        <v>2311603</v>
      </c>
      <c r="O5" s="8">
        <f>B5/N5</f>
        <v>1</v>
      </c>
      <c r="P5" s="8">
        <f>F5/N5</f>
        <v>0.9939790284779291</v>
      </c>
      <c r="Q5" s="8">
        <f>J5/N5</f>
        <v>0.9663521158261172</v>
      </c>
    </row>
    <row r="6" spans="1:17" ht="15">
      <c r="A6" s="9">
        <f>1+A5</f>
        <v>2</v>
      </c>
      <c r="B6" s="9">
        <f>B5-C6-D6+E6</f>
        <v>2295708.04</v>
      </c>
      <c r="C6" s="9">
        <f>IF($A6&lt;=נתונים!$A$12,נתונים!$A$11*$B$2,0)</f>
        <v>0</v>
      </c>
      <c r="D6" s="9">
        <f>12*נתונים!$A$14</f>
        <v>61728</v>
      </c>
      <c r="E6" s="9">
        <f>(B5-נתונים!$A$11)*נתונים!$F$9</f>
        <v>45833.04</v>
      </c>
      <c r="F6" s="9">
        <f>F5-G6-H6+I6</f>
        <v>2267454.305458333</v>
      </c>
      <c r="G6" s="9">
        <f>IF($A6&lt;=נתונים!$B$12,נתונים!$B$11*$F$2,0)</f>
        <v>19344.645833333332</v>
      </c>
      <c r="H6" s="9">
        <f>12*נתונים!$B$14</f>
        <v>61728</v>
      </c>
      <c r="I6" s="9">
        <f>(F5-נתונים!$B$11)*נתונים!$F$9</f>
        <v>50842.04712499999</v>
      </c>
      <c r="J6" s="9">
        <f>J5-K6-L6+M6</f>
        <v>2137813.5235</v>
      </c>
      <c r="K6" s="9">
        <f>IF($A6&lt;=נתונים!$C$12,נתונים!$C$11*$J$2,0)</f>
        <v>90442.5</v>
      </c>
      <c r="L6" s="9">
        <f>12*נתונים!$C$14</f>
        <v>61728</v>
      </c>
      <c r="M6" s="9">
        <f>(J5-נתונים!$C$11)*נתונים!$F$9</f>
        <v>56161.573500000006</v>
      </c>
      <c r="N6" s="9">
        <f>MAX(J6,F6,B6)</f>
        <v>2295708.04</v>
      </c>
      <c r="O6" s="8">
        <f>B6/N6</f>
        <v>1</v>
      </c>
      <c r="P6" s="8">
        <f>F6/N6</f>
        <v>0.9876928015020293</v>
      </c>
      <c r="Q6" s="8">
        <f>J6/N6</f>
        <v>0.9312218654337248</v>
      </c>
    </row>
    <row r="7" spans="1:17" ht="15">
      <c r="A7" s="9">
        <f>1+A6</f>
        <v>3</v>
      </c>
      <c r="B7" s="9">
        <f>B6-C7-D7+E7</f>
        <v>2279336.2312000003</v>
      </c>
      <c r="C7" s="9">
        <f>IF($A7&lt;=נתונים!$A$12,נתונים!$A$11*$B$2,0)</f>
        <v>0</v>
      </c>
      <c r="D7" s="9">
        <f>12*נתונים!$A$14</f>
        <v>61728</v>
      </c>
      <c r="E7" s="9">
        <f>(B6-נתונים!$A$11)*נתונים!$F$9</f>
        <v>45356.1912</v>
      </c>
      <c r="F7" s="9">
        <f>F6-G7-H7+I7</f>
        <v>2236316.7887887494</v>
      </c>
      <c r="G7" s="9">
        <f>IF($A7&lt;=נתונים!$B$12,נתונים!$B$11*$F$2,0)</f>
        <v>19344.645833333332</v>
      </c>
      <c r="H7" s="9">
        <f>12*נתונים!$B$14</f>
        <v>61728</v>
      </c>
      <c r="I7" s="9">
        <f>(F6-נתונים!$B$11)*נתונים!$F$9</f>
        <v>49935.12916374998</v>
      </c>
      <c r="J7" s="9">
        <f>J6-K7-L7+M7</f>
        <v>2038924.329205</v>
      </c>
      <c r="K7" s="9">
        <f>IF($A7&lt;=נתונים!$C$12,נתונים!$C$11*$J$2,0)</f>
        <v>90442.5</v>
      </c>
      <c r="L7" s="9">
        <f>12*נתונים!$C$14</f>
        <v>61728</v>
      </c>
      <c r="M7" s="9">
        <f>(J6-נתונים!$C$11)*נתונים!$F$9</f>
        <v>53281.305705</v>
      </c>
      <c r="N7" s="9">
        <f>MAX(J7,F7,B7)</f>
        <v>2279336.2312000003</v>
      </c>
      <c r="O7" s="8">
        <f>B7/N7</f>
        <v>1</v>
      </c>
      <c r="P7" s="8">
        <f>F7/N7</f>
        <v>0.9811263288748749</v>
      </c>
      <c r="Q7" s="8">
        <f>J7/N7</f>
        <v>0.8945254768891947</v>
      </c>
    </row>
    <row r="8" spans="1:17" ht="15">
      <c r="A8" s="9">
        <f>1+A7</f>
        <v>4</v>
      </c>
      <c r="B8" s="9">
        <f>B7-C8-D8+E8</f>
        <v>2262473.2681360003</v>
      </c>
      <c r="C8" s="9">
        <f>IF($A8&lt;=נתונים!$A$12,נתונים!$A$11*$B$2,0)</f>
        <v>0</v>
      </c>
      <c r="D8" s="9">
        <f>12*נתונים!$A$14</f>
        <v>61728</v>
      </c>
      <c r="E8" s="9">
        <f>(B7-נתונים!$A$11)*נתונים!$F$9</f>
        <v>44865.036936000004</v>
      </c>
      <c r="F8" s="9">
        <f>F7-G8-H8+I8</f>
        <v>2204245.1466190782</v>
      </c>
      <c r="G8" s="9">
        <f>IF($A8&lt;=נתונים!$B$12,נתונים!$B$11*$F$2,0)</f>
        <v>19344.645833333332</v>
      </c>
      <c r="H8" s="9">
        <f>12*נתונים!$B$14</f>
        <v>61728</v>
      </c>
      <c r="I8" s="9">
        <f>(F7-נתונים!$B$11)*נתונים!$F$9</f>
        <v>49001.00366366248</v>
      </c>
      <c r="J8" s="9">
        <f>J7-K8-L8+M8</f>
        <v>1937068.4590811501</v>
      </c>
      <c r="K8" s="9">
        <f>IF($A8&lt;=נתונים!$C$12,נתונים!$C$11*$J$2,0)</f>
        <v>90442.5</v>
      </c>
      <c r="L8" s="9">
        <f>12*נתונים!$C$14</f>
        <v>61728</v>
      </c>
      <c r="M8" s="9">
        <f>(J7-נתונים!$C$11)*נתונים!$F$9</f>
        <v>50314.62987615</v>
      </c>
      <c r="N8" s="9">
        <f>MAX(J8,F8,B8)</f>
        <v>2262473.2681360003</v>
      </c>
      <c r="O8" s="8">
        <f>B8/N8</f>
        <v>1</v>
      </c>
      <c r="P8" s="8">
        <f>F8/N8</f>
        <v>0.9742635096126927</v>
      </c>
      <c r="Q8" s="8">
        <f>J8/N8</f>
        <v>0.8561729706875416</v>
      </c>
    </row>
    <row r="9" spans="1:17" ht="15">
      <c r="A9" s="9">
        <f>1+A8</f>
        <v>5</v>
      </c>
      <c r="B9" s="9">
        <f>B8-C9-D9+E9</f>
        <v>2245104.4161800803</v>
      </c>
      <c r="C9" s="9">
        <f>IF($A9&lt;=נתונים!$A$12,נתונים!$A$11*$B$2,0)</f>
        <v>0</v>
      </c>
      <c r="D9" s="9">
        <f>12*נתונים!$A$14</f>
        <v>61728</v>
      </c>
      <c r="E9" s="9">
        <f>(B8-נתונים!$A$11)*נתונים!$F$9</f>
        <v>44359.14804408001</v>
      </c>
      <c r="F9" s="9">
        <f>F8-G9-H9+I9</f>
        <v>2171211.355184317</v>
      </c>
      <c r="G9" s="9">
        <f>IF($A9&lt;=נתונים!$B$12,נתונים!$B$11*$F$2,0)</f>
        <v>19344.645833333332</v>
      </c>
      <c r="H9" s="9">
        <f>12*נתונים!$B$14</f>
        <v>61728</v>
      </c>
      <c r="I9" s="9">
        <f>(F8-נתונים!$B$11)*נתונים!$F$9</f>
        <v>48038.854398572345</v>
      </c>
      <c r="J9" s="9">
        <f>J8-K9-L9+M9</f>
        <v>1922599.4128535846</v>
      </c>
      <c r="K9" s="9">
        <f>IF($A9&lt;=נתונים!$C$12,נתונים!$C$11*$J$2,0)</f>
        <v>0</v>
      </c>
      <c r="L9" s="9">
        <f>12*נתונים!$C$14</f>
        <v>61728</v>
      </c>
      <c r="M9" s="9">
        <f>(J8-נתונים!$C$11)*נתונים!$F$9</f>
        <v>47258.9537724345</v>
      </c>
      <c r="N9" s="9">
        <f>MAX(J9,F9,B9)</f>
        <v>2245104.4161800803</v>
      </c>
      <c r="O9" s="8">
        <f>B9/N9</f>
        <v>1</v>
      </c>
      <c r="P9" s="8">
        <f>F9/N9</f>
        <v>0.9670870270161028</v>
      </c>
      <c r="Q9" s="8">
        <f>J9/N9</f>
        <v>0.856351891251802</v>
      </c>
    </row>
    <row r="10" spans="1:17" ht="15">
      <c r="A10" s="9">
        <f>1+A9</f>
        <v>6</v>
      </c>
      <c r="B10" s="9">
        <f>B9-C10-D10+E10</f>
        <v>2227214.4986654827</v>
      </c>
      <c r="C10" s="9">
        <f>IF($A10&lt;=נתונים!$A$12,נתונים!$A$11*$B$2,0)</f>
        <v>0</v>
      </c>
      <c r="D10" s="9">
        <f>12*נתונים!$A$14</f>
        <v>61728</v>
      </c>
      <c r="E10" s="9">
        <f>(B9-נתונים!$A$11)*נתונים!$F$9</f>
        <v>43838.0824854024</v>
      </c>
      <c r="F10" s="9">
        <f>F9-G10-H10+I10</f>
        <v>2137186.550006513</v>
      </c>
      <c r="G10" s="9">
        <f>IF($A10&lt;=נתונים!$B$12,נתונים!$B$11*$F$2,0)</f>
        <v>19344.645833333332</v>
      </c>
      <c r="H10" s="9">
        <f>12*נתונים!$B$14</f>
        <v>61728</v>
      </c>
      <c r="I10" s="9">
        <f>(F9-נתונים!$B$11)*נתונים!$F$9</f>
        <v>47047.84065552951</v>
      </c>
      <c r="J10" s="9">
        <f>J9-K10-L10+M10</f>
        <v>1907696.2952391922</v>
      </c>
      <c r="K10" s="9">
        <f>IF($A10&lt;=נתונים!$C$12,נתונים!$C$11*$J$2,0)</f>
        <v>0</v>
      </c>
      <c r="L10" s="9">
        <f>12*נתונים!$C$14</f>
        <v>61728</v>
      </c>
      <c r="M10" s="9">
        <f>(J9-נתונים!$C$11)*נתונים!$F$9</f>
        <v>46824.88238560754</v>
      </c>
      <c r="N10" s="9">
        <f>MAX(J10,F10,B10)</f>
        <v>2227214.4986654827</v>
      </c>
      <c r="O10" s="8">
        <f>B10/N10</f>
        <v>1</v>
      </c>
      <c r="P10" s="8">
        <f>F10/N10</f>
        <v>0.9595782315924608</v>
      </c>
      <c r="Q10" s="8">
        <f>J10/N10</f>
        <v>0.8565390968774038</v>
      </c>
    </row>
    <row r="11" spans="1:17" ht="15">
      <c r="A11" s="9">
        <f>1+A10</f>
        <v>7</v>
      </c>
      <c r="B11" s="9">
        <f>B10-C11-D11+E11</f>
        <v>2208787.8836254473</v>
      </c>
      <c r="C11" s="9">
        <f>IF($A11&lt;=נתונים!$A$12,נתונים!$A$11*$B$2,0)</f>
        <v>0</v>
      </c>
      <c r="D11" s="9">
        <f>12*נתונים!$A$14</f>
        <v>61728</v>
      </c>
      <c r="E11" s="9">
        <f>(B10-נתונים!$A$11)*נתונים!$F$9</f>
        <v>43301.38495996448</v>
      </c>
      <c r="F11" s="9">
        <f>F10-G11-H11+I11</f>
        <v>2102141.000673375</v>
      </c>
      <c r="G11" s="9">
        <f>IF($A11&lt;=נתונים!$B$12,נתונים!$B$11*$F$2,0)</f>
        <v>19344.645833333332</v>
      </c>
      <c r="H11" s="9">
        <f>12*נתונים!$B$14</f>
        <v>61728</v>
      </c>
      <c r="I11" s="9">
        <f>(F10-נתונים!$B$11)*נתונים!$F$9</f>
        <v>46027.09650019539</v>
      </c>
      <c r="J11" s="9">
        <f>J10-K11-L11+M11</f>
        <v>1892346.084096368</v>
      </c>
      <c r="K11" s="9">
        <f>IF($A11&lt;=נתונים!$C$12,נתונים!$C$11*$J$2,0)</f>
        <v>0</v>
      </c>
      <c r="L11" s="9">
        <f>12*נתונים!$C$14</f>
        <v>61728</v>
      </c>
      <c r="M11" s="9">
        <f>(J10-נתונים!$C$11)*נתונים!$F$9</f>
        <v>46377.788857175765</v>
      </c>
      <c r="N11" s="9">
        <f>MAX(J11,F11,B11)</f>
        <v>2208787.8836254473</v>
      </c>
      <c r="O11" s="8">
        <f>B11/N11</f>
        <v>1</v>
      </c>
      <c r="P11" s="8">
        <f>F11/N11</f>
        <v>0.951717010156256</v>
      </c>
      <c r="Q11" s="8">
        <f>J11/N11</f>
        <v>0.856735089016479</v>
      </c>
    </row>
    <row r="12" spans="1:17" ht="15">
      <c r="A12" s="9">
        <f>1+A11</f>
        <v>8</v>
      </c>
      <c r="B12" s="9">
        <f>B11-C12-D12+E12</f>
        <v>2189808.470134211</v>
      </c>
      <c r="C12" s="9">
        <f>IF($A12&lt;=נתונים!$A$12,נתונים!$A$11*$B$2,0)</f>
        <v>0</v>
      </c>
      <c r="D12" s="9">
        <f>12*נתונים!$A$14</f>
        <v>61728</v>
      </c>
      <c r="E12" s="9">
        <f>(B11-נתונים!$A$11)*נתונים!$F$9</f>
        <v>42748.586508763416</v>
      </c>
      <c r="F12" s="9">
        <f>F11-G12-H12+I12</f>
        <v>2066044.0848602431</v>
      </c>
      <c r="G12" s="9">
        <f>IF($A12&lt;=נתונים!$B$12,נתונים!$B$11*$F$2,0)</f>
        <v>19344.645833333332</v>
      </c>
      <c r="H12" s="9">
        <f>12*נתונים!$B$14</f>
        <v>61728</v>
      </c>
      <c r="I12" s="9">
        <f>(F11-נתונים!$B$11)*נתונים!$F$9</f>
        <v>44975.73002020125</v>
      </c>
      <c r="J12" s="9">
        <f>J11-K12-L12+M12</f>
        <v>1876535.366619259</v>
      </c>
      <c r="K12" s="9">
        <f>IF($A12&lt;=נתונים!$C$12,נתונים!$C$11*$J$2,0)</f>
        <v>0</v>
      </c>
      <c r="L12" s="9">
        <f>12*נתונים!$C$14</f>
        <v>61728</v>
      </c>
      <c r="M12" s="9">
        <f>(J11-נתונים!$C$11)*נתונים!$F$9</f>
        <v>45917.28252289104</v>
      </c>
      <c r="N12" s="9">
        <f>MAX(J12,F12,B12)</f>
        <v>2189808.470134211</v>
      </c>
      <c r="O12" s="8">
        <f>B12/N12</f>
        <v>1</v>
      </c>
      <c r="P12" s="8">
        <f>F12/N12</f>
        <v>0.9434816391652817</v>
      </c>
      <c r="Q12" s="8">
        <f>J12/N12</f>
        <v>0.856940409269788</v>
      </c>
    </row>
    <row r="13" spans="1:17" ht="15">
      <c r="A13" s="9">
        <f>1+A12</f>
        <v>9</v>
      </c>
      <c r="B13" s="9">
        <f>B12-C13-D13+E13</f>
        <v>2170259.674238237</v>
      </c>
      <c r="C13" s="9">
        <f>IF($A13&lt;=נתונים!$A$12,נתונים!$A$11*$B$2,0)</f>
        <v>0</v>
      </c>
      <c r="D13" s="9">
        <f>12*נתונים!$A$14</f>
        <v>61728</v>
      </c>
      <c r="E13" s="9">
        <f>(B12-נתונים!$A$11)*נתונים!$F$9</f>
        <v>42179.20410402632</v>
      </c>
      <c r="F13" s="9">
        <f>F12-G13-H13+I13</f>
        <v>2028864.2615727172</v>
      </c>
      <c r="G13" s="9">
        <f>IF($A13&lt;=נתונים!$B$12,נתונים!$B$11*$F$2,0)</f>
        <v>19344.645833333332</v>
      </c>
      <c r="H13" s="9">
        <f>12*נתונים!$B$14</f>
        <v>61728</v>
      </c>
      <c r="I13" s="9">
        <f>(F12-נתונים!$B$11)*נתונים!$F$9</f>
        <v>43892.82254580729</v>
      </c>
      <c r="J13" s="9">
        <f>J12-K13-L13+M13</f>
        <v>1860250.3276178367</v>
      </c>
      <c r="K13" s="9">
        <f>IF($A13&lt;=נתונים!$C$12,נתונים!$C$11*$J$2,0)</f>
        <v>0</v>
      </c>
      <c r="L13" s="9">
        <f>12*נתונים!$C$14</f>
        <v>61728</v>
      </c>
      <c r="M13" s="9">
        <f>(J12-נתונים!$C$11)*נתונים!$F$9</f>
        <v>45442.960998577764</v>
      </c>
      <c r="N13" s="9">
        <f>MAX(J13,F13,B13)</f>
        <v>2170259.674238237</v>
      </c>
      <c r="O13" s="8">
        <f>B13/N13</f>
        <v>1</v>
      </c>
      <c r="P13" s="8">
        <f>F13/N13</f>
        <v>0.9348486200320015</v>
      </c>
      <c r="Q13" s="8">
        <f>J13/N13</f>
        <v>0.8571556434926554</v>
      </c>
    </row>
    <row r="14" spans="1:17" ht="15">
      <c r="A14" s="9">
        <f>1+A13</f>
        <v>10</v>
      </c>
      <c r="B14" s="9">
        <f>B13-C14-D14+E14</f>
        <v>2150124.414465384</v>
      </c>
      <c r="C14" s="9">
        <f>IF($A14&lt;=נתונים!$A$12,נתונים!$A$11*$B$2,0)</f>
        <v>0</v>
      </c>
      <c r="D14" s="9">
        <f>12*נתונים!$A$14</f>
        <v>61728</v>
      </c>
      <c r="E14" s="9">
        <f>(B13-נתונים!$A$11)*נתונים!$F$9</f>
        <v>41592.740227147115</v>
      </c>
      <c r="F14" s="9">
        <f>F13-G14-H14+I14</f>
        <v>1990569.0435865654</v>
      </c>
      <c r="G14" s="9">
        <f>IF($A14&lt;=נתונים!$B$12,נתונים!$B$11*$F$2,0)</f>
        <v>19344.645833333332</v>
      </c>
      <c r="H14" s="9">
        <f>12*נתונים!$B$14</f>
        <v>61728</v>
      </c>
      <c r="I14" s="9">
        <f>(F13-נתונים!$B$11)*נתונים!$F$9</f>
        <v>42777.42784718151</v>
      </c>
      <c r="J14" s="9">
        <f>J13-K14-L14+M14</f>
        <v>1843476.7374463717</v>
      </c>
      <c r="K14" s="9">
        <f>IF($A14&lt;=נתונים!$C$12,נתונים!$C$11*$J$2,0)</f>
        <v>0</v>
      </c>
      <c r="L14" s="9">
        <f>12*נתונים!$C$14</f>
        <v>61728</v>
      </c>
      <c r="M14" s="9">
        <f>(J13-נתונים!$C$11)*נתונים!$F$9</f>
        <v>44954.4098285351</v>
      </c>
      <c r="N14" s="9">
        <f>MAX(J14,F14,B14)</f>
        <v>2150124.414465384</v>
      </c>
      <c r="O14" s="8">
        <f>B14/N14</f>
        <v>1</v>
      </c>
      <c r="P14" s="8">
        <f>F14/N14</f>
        <v>0.9257924937713471</v>
      </c>
      <c r="Q14" s="8">
        <f>J14/N14</f>
        <v>0.8573814264160808</v>
      </c>
    </row>
    <row r="15" spans="1:17" ht="15">
      <c r="A15" s="9">
        <f>1+A14</f>
        <v>11</v>
      </c>
      <c r="B15" s="9">
        <f>B14-C15-D15+E15</f>
        <v>2129385.0968993455</v>
      </c>
      <c r="C15" s="9">
        <f>IF($A15&lt;=נתונים!$A$12,נתונים!$A$11*$B$2,0)</f>
        <v>0</v>
      </c>
      <c r="D15" s="9">
        <f>12*נתונים!$A$14</f>
        <v>61728</v>
      </c>
      <c r="E15" s="9">
        <f>(B14-נתונים!$A$11)*נתונים!$F$9</f>
        <v>40988.68243396152</v>
      </c>
      <c r="F15" s="9">
        <f>F14-G15-H15+I15</f>
        <v>1951124.9690608291</v>
      </c>
      <c r="G15" s="9">
        <f>IF($A15&lt;=נתונים!$B$12,נתונים!$B$11*$F$2,0)</f>
        <v>19344.645833333332</v>
      </c>
      <c r="H15" s="9">
        <f>12*נתונים!$B$14</f>
        <v>61728</v>
      </c>
      <c r="I15" s="9">
        <f>(F14-נתונים!$B$11)*נתונים!$F$9</f>
        <v>41628.57130759696</v>
      </c>
      <c r="J15" s="9">
        <f>J14-K15-L15+M15</f>
        <v>1826199.939569763</v>
      </c>
      <c r="K15" s="9">
        <f>IF($A15&lt;=נתונים!$C$12,נתונים!$C$11*$J$2,0)</f>
        <v>0</v>
      </c>
      <c r="L15" s="9">
        <f>12*נתונים!$C$14</f>
        <v>61728</v>
      </c>
      <c r="M15" s="9">
        <f>(J14-נתונים!$C$11)*נתונים!$F$9</f>
        <v>44451.20212339115</v>
      </c>
      <c r="N15" s="9">
        <f>MAX(J15,F15,B15)</f>
        <v>2129385.0968993455</v>
      </c>
      <c r="O15" s="8">
        <f>B15/N15</f>
        <v>1</v>
      </c>
      <c r="P15" s="8">
        <f>F15/N15</f>
        <v>0.9162856318952896</v>
      </c>
      <c r="Q15" s="8">
        <f>J15/N15</f>
        <v>0.8576184468600543</v>
      </c>
    </row>
    <row r="16" spans="1:17" ht="15">
      <c r="A16" s="9">
        <f>1+A15</f>
        <v>12</v>
      </c>
      <c r="B16" s="9">
        <f>B15-C16-D16+E16</f>
        <v>2108023.599806326</v>
      </c>
      <c r="C16" s="9">
        <f>IF($A16&lt;=נתונים!$A$12,נתונים!$A$11*$B$2,0)</f>
        <v>0</v>
      </c>
      <c r="D16" s="9">
        <f>12*נתונים!$A$14</f>
        <v>61728</v>
      </c>
      <c r="E16" s="9">
        <f>(B15-נתונים!$A$11)*נתונים!$F$9</f>
        <v>40366.502906980364</v>
      </c>
      <c r="F16" s="9">
        <f>F15-G16-H16+I16</f>
        <v>1910497.5722993207</v>
      </c>
      <c r="G16" s="9">
        <f>IF($A16&lt;=נתונים!$B$12,נתונים!$B$11*$F$2,0)</f>
        <v>19344.645833333332</v>
      </c>
      <c r="H16" s="9">
        <f>12*נתונים!$B$14</f>
        <v>61728</v>
      </c>
      <c r="I16" s="9">
        <f>(F15-נתונים!$B$11)*נתונים!$F$9</f>
        <v>40445.249071824874</v>
      </c>
      <c r="J16" s="9">
        <f>J15-K16-L16+M16</f>
        <v>1808404.8377568559</v>
      </c>
      <c r="K16" s="9">
        <f>IF($A16&lt;=נתונים!$C$12,נתונים!$C$11*$J$2,0)</f>
        <v>0</v>
      </c>
      <c r="L16" s="9">
        <f>12*נתונים!$C$14</f>
        <v>61728</v>
      </c>
      <c r="M16" s="9">
        <f>(J15-נתונים!$C$11)*נתונים!$F$9</f>
        <v>43932.898187092884</v>
      </c>
      <c r="N16" s="9">
        <f>MAX(J16,F16,B16)</f>
        <v>2108023.599806326</v>
      </c>
      <c r="O16" s="8">
        <f>B16/N16</f>
        <v>1</v>
      </c>
      <c r="P16" s="8">
        <f>F16/N16</f>
        <v>0.9062979999250707</v>
      </c>
      <c r="Q16" s="8">
        <f>J16/N16</f>
        <v>0.8578674536295526</v>
      </c>
    </row>
    <row r="17" spans="1:17" ht="15">
      <c r="A17" s="9">
        <f>1+A16</f>
        <v>13</v>
      </c>
      <c r="B17" s="9">
        <f>B16-C17-D17+E17</f>
        <v>2086021.2578005157</v>
      </c>
      <c r="C17" s="9">
        <f>IF($A17&lt;=נתונים!$A$12,נתונים!$A$11*$B$2,0)</f>
        <v>0</v>
      </c>
      <c r="D17" s="9">
        <f>12*נתונים!$A$14</f>
        <v>61728</v>
      </c>
      <c r="E17" s="9">
        <f>(B16-נתונים!$A$11)*נתונים!$F$9</f>
        <v>39725.65799418978</v>
      </c>
      <c r="F17" s="9">
        <f>F16-G17-H17+I17</f>
        <v>1887995.9994683003</v>
      </c>
      <c r="G17" s="9">
        <f>IF($A17&lt;=נתונים!$B$12,נתונים!$B$11*$F$2,0)</f>
        <v>0</v>
      </c>
      <c r="H17" s="9">
        <f>12*נתונים!$B$14</f>
        <v>61728</v>
      </c>
      <c r="I17" s="9">
        <f>(F16-נתונים!$B$11)*נתונים!$F$9</f>
        <v>39226.42716897962</v>
      </c>
      <c r="J17" s="9">
        <f>J16-K17-L17+M17</f>
        <v>1790075.8828895616</v>
      </c>
      <c r="K17" s="9">
        <f>IF($A17&lt;=נתונים!$C$12,נתונים!$C$11*$J$2,0)</f>
        <v>0</v>
      </c>
      <c r="L17" s="9">
        <f>12*נתונים!$C$14</f>
        <v>61728</v>
      </c>
      <c r="M17" s="9">
        <f>(J16-נתונים!$C$11)*נתונים!$F$9</f>
        <v>43399.04513270567</v>
      </c>
      <c r="N17" s="9">
        <f>MAX(J17,F17,B17)</f>
        <v>2086021.2578005157</v>
      </c>
      <c r="O17" s="8">
        <f>B17/N17</f>
        <v>1</v>
      </c>
      <c r="P17" s="8">
        <f>F17/N17</f>
        <v>0.9050703545844917</v>
      </c>
      <c r="Q17" s="8">
        <f>J17/N17</f>
        <v>0.858129262199851</v>
      </c>
    </row>
    <row r="18" spans="1:17" ht="15">
      <c r="A18" s="9">
        <f>1+A17</f>
        <v>14</v>
      </c>
      <c r="B18" s="9">
        <f>B17-C18-D18+E18</f>
        <v>2063358.8455345312</v>
      </c>
      <c r="C18" s="9">
        <f>IF($A18&lt;=נתונים!$A$12,נתונים!$A$11*$B$2,0)</f>
        <v>0</v>
      </c>
      <c r="D18" s="9">
        <f>12*נתונים!$A$14</f>
        <v>61728</v>
      </c>
      <c r="E18" s="9">
        <f>(B17-נתונים!$A$11)*נתונים!$F$9</f>
        <v>39065.58773401547</v>
      </c>
      <c r="F18" s="9">
        <f>F17-G18-H18+I18</f>
        <v>1864819.3794523492</v>
      </c>
      <c r="G18" s="9">
        <f>IF($A18&lt;=נתונים!$B$12,נתונים!$B$11*$F$2,0)</f>
        <v>0</v>
      </c>
      <c r="H18" s="9">
        <f>12*נתונים!$B$14</f>
        <v>61728</v>
      </c>
      <c r="I18" s="9">
        <f>(F17-נתונים!$B$11)*נתונים!$F$9</f>
        <v>38551.379984049</v>
      </c>
      <c r="J18" s="9">
        <f>J17-K18-L18+M18</f>
        <v>1771197.0593762484</v>
      </c>
      <c r="K18" s="9">
        <f>IF($A18&lt;=נתונים!$C$12,נתונים!$C$11*$J$2,0)</f>
        <v>0</v>
      </c>
      <c r="L18" s="9">
        <f>12*נתונים!$C$14</f>
        <v>61728</v>
      </c>
      <c r="M18" s="9">
        <f>(J17-נתונים!$C$11)*נתונים!$F$9</f>
        <v>42849.17648668685</v>
      </c>
      <c r="N18" s="9">
        <f>MAX(J18,F18,B18)</f>
        <v>2063358.8455345312</v>
      </c>
      <c r="O18" s="8">
        <f>B18/N18</f>
        <v>1</v>
      </c>
      <c r="P18" s="8">
        <f>F18/N18</f>
        <v>0.9037785082745756</v>
      </c>
      <c r="Q18" s="8">
        <f>J18/N18</f>
        <v>0.8584047623172422</v>
      </c>
    </row>
    <row r="19" spans="1:17" ht="15">
      <c r="A19" s="9">
        <f>1+A18</f>
        <v>15</v>
      </c>
      <c r="B19" s="9">
        <f>B18-C19-D19+E19</f>
        <v>2040016.560900567</v>
      </c>
      <c r="C19" s="9">
        <f>IF($A19&lt;=נתונים!$A$12,נתונים!$A$11*$B$2,0)</f>
        <v>0</v>
      </c>
      <c r="D19" s="9">
        <f>12*נתונים!$A$14</f>
        <v>61728</v>
      </c>
      <c r="E19" s="9">
        <f>(B18-נתונים!$A$11)*נתונים!$F$9</f>
        <v>38385.71536603593</v>
      </c>
      <c r="F19" s="9">
        <f>F18-G19-H19+I19</f>
        <v>1840947.4608359197</v>
      </c>
      <c r="G19" s="9">
        <f>IF($A19&lt;=נתונים!$B$12,נתונים!$B$11*$F$2,0)</f>
        <v>0</v>
      </c>
      <c r="H19" s="9">
        <f>12*נתונים!$B$14</f>
        <v>61728</v>
      </c>
      <c r="I19" s="9">
        <f>(F18-נתונים!$B$11)*נתונים!$F$9</f>
        <v>37856.081383570476</v>
      </c>
      <c r="J19" s="9">
        <f>J18-K19-L19+M19</f>
        <v>1751751.8711575358</v>
      </c>
      <c r="K19" s="9">
        <f>IF($A19&lt;=נתונים!$C$12,נתונים!$C$11*$J$2,0)</f>
        <v>0</v>
      </c>
      <c r="L19" s="9">
        <f>12*נתונים!$C$14</f>
        <v>61728</v>
      </c>
      <c r="M19" s="9">
        <f>(J18-נתונים!$C$11)*נתונים!$F$9</f>
        <v>42282.81178128745</v>
      </c>
      <c r="N19" s="9">
        <f>MAX(J19,F19,B19)</f>
        <v>2040016.560900567</v>
      </c>
      <c r="O19" s="8">
        <f>B19/N19</f>
        <v>1</v>
      </c>
      <c r="P19" s="8">
        <f>F19/N19</f>
        <v>0.9024178999915725</v>
      </c>
      <c r="Q19" s="8">
        <f>J19/N19</f>
        <v>0.8586949266648225</v>
      </c>
    </row>
    <row r="20" spans="1:17" ht="15">
      <c r="A20" s="9">
        <f>1+A19</f>
        <v>16</v>
      </c>
      <c r="B20" s="9">
        <f>B19-C20-D20+E20</f>
        <v>2015974.007727584</v>
      </c>
      <c r="C20" s="9">
        <f>IF($A20&lt;=נתונים!$A$12,נתונים!$A$11*$B$2,0)</f>
        <v>0</v>
      </c>
      <c r="D20" s="9">
        <f>12*נתונים!$A$14</f>
        <v>61728</v>
      </c>
      <c r="E20" s="9">
        <f>(B19-נתונים!$A$11)*נתונים!$F$9</f>
        <v>37685.44682701701</v>
      </c>
      <c r="F20" s="9">
        <f>F19-G20-H20+I20</f>
        <v>1816359.3846609972</v>
      </c>
      <c r="G20" s="9">
        <f>IF($A20&lt;=נתונים!$B$12,נתונים!$B$11*$F$2,0)</f>
        <v>0</v>
      </c>
      <c r="H20" s="9">
        <f>12*נתונים!$B$14</f>
        <v>61728</v>
      </c>
      <c r="I20" s="9">
        <f>(F19-נתונים!$B$11)*נתונים!$F$9</f>
        <v>37139.92382507759</v>
      </c>
      <c r="J20" s="9">
        <f>J19-K20-L20+M20</f>
        <v>1731723.3272922619</v>
      </c>
      <c r="K20" s="9">
        <f>IF($A20&lt;=נתונים!$C$12,נתונים!$C$11*$J$2,0)</f>
        <v>0</v>
      </c>
      <c r="L20" s="9">
        <f>12*נתונים!$C$14</f>
        <v>61728</v>
      </c>
      <c r="M20" s="9">
        <f>(J19-נתונים!$C$11)*נתונים!$F$9</f>
        <v>41699.456134726075</v>
      </c>
      <c r="N20" s="9">
        <f>MAX(J20,F20,B20)</f>
        <v>2015974.007727584</v>
      </c>
      <c r="O20" s="8">
        <f>B20/N20</f>
        <v>1</v>
      </c>
      <c r="P20" s="8">
        <f>F20/N20</f>
        <v>0.9009835333682732</v>
      </c>
      <c r="Q20" s="8">
        <f>J20/N20</f>
        <v>0.8590008207716274</v>
      </c>
    </row>
    <row r="21" spans="1:17" ht="15">
      <c r="A21" s="9">
        <f>1+A20</f>
        <v>17</v>
      </c>
      <c r="B21" s="9">
        <f>B20-C21-D21+E21</f>
        <v>1991210.1779594116</v>
      </c>
      <c r="C21" s="9">
        <f>IF($A21&lt;=נתונים!$A$12,נתונים!$A$11*$B$2,0)</f>
        <v>0</v>
      </c>
      <c r="D21" s="9">
        <f>12*נתונים!$A$14</f>
        <v>61728</v>
      </c>
      <c r="E21" s="9">
        <f>(B20-נתונים!$A$11)*נתונים!$F$9</f>
        <v>36964.17023182752</v>
      </c>
      <c r="F21" s="9">
        <f>F20-G21-H21+I21</f>
        <v>1791033.666200827</v>
      </c>
      <c r="G21" s="9">
        <f>IF($A21&lt;=נתונים!$B$12,נתונים!$B$11*$F$2,0)</f>
        <v>0</v>
      </c>
      <c r="H21" s="9">
        <f>12*נתונים!$B$14</f>
        <v>61728</v>
      </c>
      <c r="I21" s="9">
        <f>(F20-נתונים!$B$11)*נתונים!$F$9</f>
        <v>36402.28153982991</v>
      </c>
      <c r="J21" s="9">
        <f>J20-K21-L21+M21</f>
        <v>1711093.9271110296</v>
      </c>
      <c r="K21" s="9">
        <f>IF($A21&lt;=נתונים!$C$12,נתונים!$C$11*$J$2,0)</f>
        <v>0</v>
      </c>
      <c r="L21" s="9">
        <f>12*נתונים!$C$14</f>
        <v>61728</v>
      </c>
      <c r="M21" s="9">
        <f>(J20-נתונים!$C$11)*נתונים!$F$9</f>
        <v>41098.599818767856</v>
      </c>
      <c r="N21" s="9">
        <f>MAX(J21,F21,B21)</f>
        <v>1991210.1779594116</v>
      </c>
      <c r="O21" s="8">
        <f>B21/N21</f>
        <v>1</v>
      </c>
      <c r="P21" s="8">
        <f>F21/N21</f>
        <v>0.8994699233790955</v>
      </c>
      <c r="Q21" s="8">
        <f>J21/N21</f>
        <v>0.8593236143783453</v>
      </c>
    </row>
    <row r="22" spans="1:17" ht="15">
      <c r="A22" s="9">
        <f>1+A21</f>
        <v>18</v>
      </c>
      <c r="B22" s="9">
        <f>B21-C22-D22+E22</f>
        <v>1965703.433298194</v>
      </c>
      <c r="C22" s="9">
        <f>IF($A22&lt;=נתונים!$A$12,נתונים!$A$11*$B$2,0)</f>
        <v>0</v>
      </c>
      <c r="D22" s="9">
        <f>12*נתונים!$A$14</f>
        <v>61728</v>
      </c>
      <c r="E22" s="9">
        <f>(B21-נתונים!$A$11)*נתונים!$F$9</f>
        <v>36221.25533878235</v>
      </c>
      <c r="F22" s="9">
        <f>F21-G22-H22+I22</f>
        <v>1764948.176186852</v>
      </c>
      <c r="G22" s="9">
        <f>IF($A22&lt;=נתונים!$B$12,נתונים!$B$11*$F$2,0)</f>
        <v>0</v>
      </c>
      <c r="H22" s="9">
        <f>12*נתונים!$B$14</f>
        <v>61728</v>
      </c>
      <c r="I22" s="9">
        <f>(F21-נתונים!$B$11)*נתונים!$F$9</f>
        <v>35642.50998602481</v>
      </c>
      <c r="J22" s="9">
        <f>J21-K22-L22+M22</f>
        <v>1689845.6449243606</v>
      </c>
      <c r="K22" s="9">
        <f>IF($A22&lt;=נתונים!$C$12,נתונים!$C$11*$J$2,0)</f>
        <v>0</v>
      </c>
      <c r="L22" s="9">
        <f>12*נתונים!$C$14</f>
        <v>61728</v>
      </c>
      <c r="M22" s="9">
        <f>(J21-נתונים!$C$11)*נתונים!$F$9</f>
        <v>40479.717813330884</v>
      </c>
      <c r="N22" s="9">
        <f>MAX(J22,F22,B22)</f>
        <v>1965703.433298194</v>
      </c>
      <c r="O22" s="8">
        <f>B22/N22</f>
        <v>1</v>
      </c>
      <c r="P22" s="8">
        <f>F22/N22</f>
        <v>0.8978710350144218</v>
      </c>
      <c r="Q22" s="8">
        <f>J22/N22</f>
        <v>0.8596645945156741</v>
      </c>
    </row>
    <row r="23" spans="1:17" ht="15">
      <c r="A23" s="9">
        <f>1+A22</f>
        <v>19</v>
      </c>
      <c r="B23" s="9">
        <f>B22-C23-D23+E23</f>
        <v>1939431.48629714</v>
      </c>
      <c r="C23" s="9">
        <f>IF($A23&lt;=נתונים!$A$12,נתונים!$A$11*$B$2,0)</f>
        <v>0</v>
      </c>
      <c r="D23" s="9">
        <f>12*נתונים!$A$14</f>
        <v>61728</v>
      </c>
      <c r="E23" s="9">
        <f>(B22-נתונים!$A$11)*נתונים!$F$9</f>
        <v>35456.05299894582</v>
      </c>
      <c r="F23" s="9">
        <f>F22-G23-H23+I23</f>
        <v>1738080.1214724574</v>
      </c>
      <c r="G23" s="9">
        <f>IF($A23&lt;=נתונים!$B$12,נתונים!$B$11*$F$2,0)</f>
        <v>0</v>
      </c>
      <c r="H23" s="9">
        <f>12*נתונים!$B$14</f>
        <v>61728</v>
      </c>
      <c r="I23" s="9">
        <f>(F22-נתונים!$B$11)*נתונים!$F$9</f>
        <v>34859.94528560556</v>
      </c>
      <c r="J23" s="9">
        <f>J22-K23-L23+M23</f>
        <v>1667959.9142720914</v>
      </c>
      <c r="K23" s="9">
        <f>IF($A23&lt;=נתונים!$C$12,נתונים!$C$11*$J$2,0)</f>
        <v>0</v>
      </c>
      <c r="L23" s="9">
        <f>12*נתונים!$C$14</f>
        <v>61728</v>
      </c>
      <c r="M23" s="9">
        <f>(J22-נתונים!$C$11)*נתונים!$F$9</f>
        <v>39842.26934773081</v>
      </c>
      <c r="N23" s="9">
        <f>MAX(J23,F23,B23)</f>
        <v>1939431.48629714</v>
      </c>
      <c r="O23" s="8">
        <f>B23/N23</f>
        <v>1</v>
      </c>
      <c r="P23" s="8">
        <f>F23/N23</f>
        <v>0.8961802124760218</v>
      </c>
      <c r="Q23" s="8">
        <f>J23/N23</f>
        <v>0.8600251806041596</v>
      </c>
    </row>
    <row r="24" spans="1:17" ht="15">
      <c r="A24" s="9">
        <f>1+A23</f>
        <v>20</v>
      </c>
      <c r="B24" s="9">
        <f>B23-C24-D24+E24</f>
        <v>1912371.3808860541</v>
      </c>
      <c r="C24" s="9">
        <f>IF($A24&lt;=נתונים!$A$12,נתונים!$A$11*$B$2,0)</f>
        <v>0</v>
      </c>
      <c r="D24" s="9">
        <f>12*נתונים!$A$14</f>
        <v>61728</v>
      </c>
      <c r="E24" s="9">
        <f>(B23-נתונים!$A$11)*נתונים!$F$9</f>
        <v>34667.8945889142</v>
      </c>
      <c r="F24" s="9">
        <f>F23-G24-H24+I24</f>
        <v>1710406.025116631</v>
      </c>
      <c r="G24" s="9">
        <f>IF($A24&lt;=נתונים!$B$12,נתונים!$B$11*$F$2,0)</f>
        <v>0</v>
      </c>
      <c r="H24" s="9">
        <f>12*נתונים!$B$14</f>
        <v>61728</v>
      </c>
      <c r="I24" s="9">
        <f>(F23-נתונים!$B$11)*נתונים!$F$9</f>
        <v>34053.90364417372</v>
      </c>
      <c r="J24" s="9">
        <f>J23-K24-L24+M24</f>
        <v>1645417.611700254</v>
      </c>
      <c r="K24" s="9">
        <f>IF($A24&lt;=נתונים!$C$12,נתונים!$C$11*$J$2,0)</f>
        <v>0</v>
      </c>
      <c r="L24" s="9">
        <f>12*נתונים!$C$14</f>
        <v>61728</v>
      </c>
      <c r="M24" s="9">
        <f>(J23-נתונים!$C$11)*נתונים!$F$9</f>
        <v>39185.69742816274</v>
      </c>
      <c r="N24" s="9">
        <f>MAX(J24,F24,B24)</f>
        <v>1912371.3808860541</v>
      </c>
      <c r="O24" s="8">
        <f>B24/N24</f>
        <v>1</v>
      </c>
      <c r="P24" s="8">
        <f>F24/N24</f>
        <v>0.8943900971390573</v>
      </c>
      <c r="Q24" s="8">
        <f>J24/N24</f>
        <v>0.8604069419496787</v>
      </c>
    </row>
    <row r="25" spans="1:17" ht="15">
      <c r="A25" s="9">
        <f>1+A24</f>
        <v>21</v>
      </c>
      <c r="B25" s="9">
        <f>B24-C25-D25+E25</f>
        <v>1884499.4723126357</v>
      </c>
      <c r="C25" s="9">
        <f>IF($A25&lt;=נתונים!$A$12,נתונים!$A$11*$B$2,0)</f>
        <v>0</v>
      </c>
      <c r="D25" s="9">
        <f>12*נתונים!$A$14</f>
        <v>61728</v>
      </c>
      <c r="E25" s="9">
        <f>(B24-נתונים!$A$11)*נתונים!$F$9</f>
        <v>33856.091426581625</v>
      </c>
      <c r="F25" s="9">
        <f>F24-G25-H25+I25</f>
        <v>1681901.70587013</v>
      </c>
      <c r="G25" s="9">
        <f>IF($A25&lt;=נתונים!$B$12,נתונים!$B$11*$F$2,0)</f>
        <v>0</v>
      </c>
      <c r="H25" s="9">
        <f>12*נתונים!$B$14</f>
        <v>61728</v>
      </c>
      <c r="I25" s="9">
        <f>(F24-נתונים!$B$11)*נתונים!$F$9</f>
        <v>33223.68075349893</v>
      </c>
      <c r="J25" s="9">
        <f>J24-K25-L25+M25</f>
        <v>1622199.0400512617</v>
      </c>
      <c r="K25" s="9">
        <f>IF($A25&lt;=נתונים!$C$12,נתונים!$C$11*$J$2,0)</f>
        <v>0</v>
      </c>
      <c r="L25" s="9">
        <f>12*נתונים!$C$14</f>
        <v>61728</v>
      </c>
      <c r="M25" s="9">
        <f>(J24-נתונים!$C$11)*נתונים!$F$9</f>
        <v>38509.42835100762</v>
      </c>
      <c r="N25" s="9">
        <f>MAX(J25,F25,B25)</f>
        <v>1884499.4723126357</v>
      </c>
      <c r="O25" s="8">
        <f>B25/N25</f>
        <v>1</v>
      </c>
      <c r="P25" s="8">
        <f>F25/N25</f>
        <v>0.8924925321449519</v>
      </c>
      <c r="Q25" s="8">
        <f>J25/N25</f>
        <v>0.8608116180900375</v>
      </c>
    </row>
    <row r="26" spans="1:17" ht="15">
      <c r="A26" s="9">
        <f>1+A25</f>
        <v>22</v>
      </c>
      <c r="B26" s="9">
        <f>B25-C26-D26+E26</f>
        <v>1855791.4064820148</v>
      </c>
      <c r="C26" s="9">
        <f>IF($A26&lt;=נתונים!$A$12,נתונים!$A$11*$B$2,0)</f>
        <v>0</v>
      </c>
      <c r="D26" s="9">
        <f>12*נתונים!$A$14</f>
        <v>61728</v>
      </c>
      <c r="E26" s="9">
        <f>(B25-נתונים!$A$11)*נתונים!$F$9</f>
        <v>33019.93416937907</v>
      </c>
      <c r="F26" s="9">
        <f>F25-G26-H26+I26</f>
        <v>1652542.257046234</v>
      </c>
      <c r="G26" s="9">
        <f>IF($A26&lt;=נתונים!$B$12,נתונים!$B$11*$F$2,0)</f>
        <v>0</v>
      </c>
      <c r="H26" s="9">
        <f>12*נתונים!$B$14</f>
        <v>61728</v>
      </c>
      <c r="I26" s="9">
        <f>(F25-נתונים!$B$11)*נתונים!$F$9</f>
        <v>32368.5511761039</v>
      </c>
      <c r="J26" s="9">
        <f>J25-K26-L26+M26</f>
        <v>1598283.9112527994</v>
      </c>
      <c r="K26" s="9">
        <f>IF($A26&lt;=נתונים!$C$12,נתונים!$C$11*$J$2,0)</f>
        <v>0</v>
      </c>
      <c r="L26" s="9">
        <f>12*נתונים!$C$14</f>
        <v>61728</v>
      </c>
      <c r="M26" s="9">
        <f>(J25-נתונים!$C$11)*נתונים!$F$9</f>
        <v>37812.87120153785</v>
      </c>
      <c r="N26" s="9">
        <f>MAX(J26,F26,B26)</f>
        <v>1855791.4064820148</v>
      </c>
      <c r="O26" s="8">
        <f>B26/N26</f>
        <v>1</v>
      </c>
      <c r="P26" s="8">
        <f>F26/N26</f>
        <v>0.8904784510124034</v>
      </c>
      <c r="Q26" s="8">
        <f>J26/N26</f>
        <v>0.8612411425498694</v>
      </c>
    </row>
    <row r="27" spans="1:17" ht="15">
      <c r="A27" s="9">
        <f>1+A26</f>
        <v>23</v>
      </c>
      <c r="B27" s="9">
        <f>B26-C27-D27+E27</f>
        <v>1826222.0986764752</v>
      </c>
      <c r="C27" s="9">
        <f>IF($A27&lt;=נתונים!$A$12,נתונים!$A$11*$B$2,0)</f>
        <v>0</v>
      </c>
      <c r="D27" s="9">
        <f>12*נתונים!$A$14</f>
        <v>61728</v>
      </c>
      <c r="E27" s="9">
        <f>(B26-נתונים!$A$11)*נתונים!$F$9</f>
        <v>32158.692194460444</v>
      </c>
      <c r="F27" s="9">
        <f>F26-G27-H27+I27</f>
        <v>1622302.024757621</v>
      </c>
      <c r="G27" s="9">
        <f>IF($A27&lt;=נתונים!$B$12,נתונים!$B$11*$F$2,0)</f>
        <v>0</v>
      </c>
      <c r="H27" s="9">
        <f>12*נתונים!$B$14</f>
        <v>61728</v>
      </c>
      <c r="I27" s="9">
        <f>(F26-נתונים!$B$11)*נתונים!$F$9</f>
        <v>31487.767711387023</v>
      </c>
      <c r="J27" s="9">
        <f>J26-K27-L27+M27</f>
        <v>1573651.3285903835</v>
      </c>
      <c r="K27" s="9">
        <f>IF($A27&lt;=נתונים!$C$12,נתונים!$C$11*$J$2,0)</f>
        <v>0</v>
      </c>
      <c r="L27" s="9">
        <f>12*נתונים!$C$14</f>
        <v>61728</v>
      </c>
      <c r="M27" s="9">
        <f>(J26-נתונים!$C$11)*נתונים!$F$9</f>
        <v>37095.41733758398</v>
      </c>
      <c r="N27" s="9">
        <f>MAX(J27,F27,B27)</f>
        <v>1826222.0986764752</v>
      </c>
      <c r="O27" s="8">
        <f>B27/N27</f>
        <v>1</v>
      </c>
      <c r="P27" s="8">
        <f>F27/N27</f>
        <v>0.8883377470535255</v>
      </c>
      <c r="Q27" s="8">
        <f>J27/N27</f>
        <v>0.861697670689048</v>
      </c>
    </row>
    <row r="28" spans="1:17" ht="15">
      <c r="A28" s="9">
        <f>1+A27</f>
        <v>24</v>
      </c>
      <c r="B28" s="9">
        <f>B27-C28-D28+E28</f>
        <v>1795765.7116367696</v>
      </c>
      <c r="C28" s="9">
        <f>IF($A28&lt;=נתונים!$A$12,נתונים!$A$11*$B$2,0)</f>
        <v>0</v>
      </c>
      <c r="D28" s="9">
        <f>12*נתונים!$A$14</f>
        <v>61728</v>
      </c>
      <c r="E28" s="9">
        <f>(B27-נתונים!$A$11)*נתונים!$F$9</f>
        <v>31271.612960294256</v>
      </c>
      <c r="F28" s="9">
        <f>F27-G28-H28+I28</f>
        <v>1591154.5855003498</v>
      </c>
      <c r="G28" s="9">
        <f>IF($A28&lt;=נתונים!$B$12,נתונים!$B$11*$F$2,0)</f>
        <v>0</v>
      </c>
      <c r="H28" s="9">
        <f>12*נתונים!$B$14</f>
        <v>61728</v>
      </c>
      <c r="I28" s="9">
        <f>(F27-נתונים!$B$11)*נתונים!$F$9</f>
        <v>30580.56074272863</v>
      </c>
      <c r="J28" s="9">
        <f>J27-K28-L28+M28</f>
        <v>1548279.768448095</v>
      </c>
      <c r="K28" s="9">
        <f>IF($A28&lt;=נתונים!$C$12,נתונים!$C$11*$J$2,0)</f>
        <v>0</v>
      </c>
      <c r="L28" s="9">
        <f>12*נתונים!$C$14</f>
        <v>61728</v>
      </c>
      <c r="M28" s="9">
        <f>(J27-נתונים!$C$11)*נתונים!$F$9</f>
        <v>36356.439857711506</v>
      </c>
      <c r="N28" s="9">
        <f>MAX(J28,F28,B28)</f>
        <v>1795765.7116367696</v>
      </c>
      <c r="O28" s="8">
        <f>B28/N28</f>
        <v>1</v>
      </c>
      <c r="P28" s="8">
        <f>F28/N28</f>
        <v>0.8860591196220553</v>
      </c>
      <c r="Q28" s="8">
        <f>J28/N28</f>
        <v>0.8621836124919098</v>
      </c>
    </row>
    <row r="29" spans="1:17" ht="15">
      <c r="A29" s="9">
        <f>1+A28</f>
        <v>25</v>
      </c>
      <c r="B29" s="9">
        <f>B28-C29-D29+E29</f>
        <v>1764395.6329858727</v>
      </c>
      <c r="C29" s="9">
        <f>IF($A29&lt;=נתונים!$A$12,נתונים!$A$11*$B$2,0)</f>
        <v>0</v>
      </c>
      <c r="D29" s="9">
        <f>12*נתונים!$A$14</f>
        <v>61728</v>
      </c>
      <c r="E29" s="9">
        <f>(B28-נתונים!$A$11)*נתונים!$F$9</f>
        <v>30357.921349103086</v>
      </c>
      <c r="F29" s="9">
        <f>F28-G29-H29+I29</f>
        <v>1559072.7230653602</v>
      </c>
      <c r="G29" s="9">
        <f>IF($A29&lt;=נתונים!$B$12,נתונים!$B$11*$F$2,0)</f>
        <v>0</v>
      </c>
      <c r="H29" s="9">
        <f>12*נתונים!$B$14</f>
        <v>61728</v>
      </c>
      <c r="I29" s="9">
        <f>(F28-נתונים!$B$11)*נתונים!$F$9</f>
        <v>29646.137565010493</v>
      </c>
      <c r="J29" s="9">
        <f>J28-K29-L29+M29</f>
        <v>1522147.061501538</v>
      </c>
      <c r="K29" s="9">
        <f>IF($A29&lt;=נתונים!$C$12,נתונים!$C$11*$J$2,0)</f>
        <v>0</v>
      </c>
      <c r="L29" s="9">
        <f>12*נתונים!$C$14</f>
        <v>61728</v>
      </c>
      <c r="M29" s="9">
        <f>(J28-נתונים!$C$11)*נתונים!$F$9</f>
        <v>35595.29305344285</v>
      </c>
      <c r="N29" s="9">
        <f>MAX(J29,F29,B29)</f>
        <v>1764395.6329858727</v>
      </c>
      <c r="O29" s="8">
        <f>B29/N29</f>
        <v>1</v>
      </c>
      <c r="P29" s="8">
        <f>F29/N29</f>
        <v>0.8836298922520874</v>
      </c>
      <c r="Q29" s="8">
        <f>J29/N29</f>
        <v>0.8627016713511246</v>
      </c>
    </row>
  </sheetData>
  <sheetProtection selectLockedCells="1" selectUnlockedCells="1"/>
  <mergeCells count="4">
    <mergeCell ref="B1:E1"/>
    <mergeCell ref="F1:I1"/>
    <mergeCell ref="J1:M1"/>
    <mergeCell ref="N2:Q2"/>
  </mergeCells>
  <printOptions/>
  <pageMargins left="0.7875" right="0.78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Yossi-Calc</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יוסי נתנזון</dc:creator>
  <cp:keywords/>
  <dc:description/>
  <cp:lastModifiedBy>יוסי נתנזון</cp:lastModifiedBy>
  <dcterms:created xsi:type="dcterms:W3CDTF">2010-07-03T07:04:16Z</dcterms:created>
  <dcterms:modified xsi:type="dcterms:W3CDTF">2010-07-03T08:10:46Z</dcterms:modified>
  <cp:category/>
  <cp:version/>
  <cp:contentType/>
  <cp:contentStatus/>
  <cp:revision>8</cp:revision>
</cp:coreProperties>
</file>